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Utah\Rate Study\Fee Schedule\Reports Revised per State Comments\"/>
    </mc:Choice>
  </mc:AlternateContent>
  <bookViews>
    <workbookView xWindow="0" yWindow="0" windowWidth="28800" windowHeight="11700"/>
  </bookViews>
  <sheets>
    <sheet name="Cover" sheetId="3" r:id="rId1"/>
    <sheet name="A-1 ASC Table" sheetId="1" r:id="rId2"/>
  </sheets>
  <definedNames>
    <definedName name="_xlnm._FilterDatabase" localSheetId="1" hidden="1">'A-1 ASC Table'!$A$8:$O$8</definedName>
    <definedName name="_xlnm.Print_Area" localSheetId="1">'A-1 ASC Table'!$A$1:$O$36</definedName>
    <definedName name="_xlnm.Print_Area" localSheetId="0">Cover!$A$1:$N$10</definedName>
    <definedName name="_xlnm.Print_Titles" localSheetId="1">'A-1 ASC Table'!$6:$8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O35" i="1"/>
  <c r="N35" i="1"/>
  <c r="M35" i="1"/>
  <c r="L35" i="1"/>
  <c r="K35" i="1"/>
  <c r="J35" i="1"/>
  <c r="A3" i="1" l="1"/>
  <c r="A2" i="1"/>
  <c r="A1" i="1"/>
  <c r="F9" i="1" l="1"/>
  <c r="G9" i="1" s="1"/>
  <c r="H9" i="1"/>
  <c r="I9" i="1"/>
  <c r="F10" i="1"/>
  <c r="G10" i="1" s="1"/>
  <c r="H10" i="1"/>
  <c r="I10" i="1"/>
  <c r="F11" i="1"/>
  <c r="G11" i="1" s="1"/>
  <c r="H11" i="1"/>
  <c r="I11" i="1"/>
  <c r="F12" i="1"/>
  <c r="G12" i="1" s="1"/>
  <c r="H12" i="1"/>
  <c r="I12" i="1"/>
  <c r="F13" i="1"/>
  <c r="G13" i="1" s="1"/>
  <c r="H13" i="1"/>
  <c r="I13" i="1"/>
  <c r="F14" i="1"/>
  <c r="G14" i="1" s="1"/>
  <c r="H14" i="1"/>
  <c r="I14" i="1"/>
  <c r="F15" i="1"/>
  <c r="G15" i="1" s="1"/>
  <c r="H15" i="1"/>
  <c r="I15" i="1"/>
  <c r="F16" i="1"/>
  <c r="G16" i="1" s="1"/>
  <c r="H16" i="1"/>
  <c r="I16" i="1"/>
  <c r="F17" i="1"/>
  <c r="G17" i="1" s="1"/>
  <c r="H17" i="1"/>
  <c r="I17" i="1"/>
  <c r="F18" i="1"/>
  <c r="G18" i="1" s="1"/>
  <c r="H18" i="1"/>
  <c r="I18" i="1"/>
  <c r="F19" i="1"/>
  <c r="G19" i="1" s="1"/>
  <c r="H19" i="1"/>
  <c r="I19" i="1"/>
  <c r="F20" i="1"/>
  <c r="G20" i="1" s="1"/>
  <c r="H20" i="1"/>
  <c r="I20" i="1"/>
  <c r="F21" i="1"/>
  <c r="G21" i="1" s="1"/>
  <c r="H21" i="1"/>
  <c r="I21" i="1"/>
  <c r="F22" i="1"/>
  <c r="G22" i="1" s="1"/>
  <c r="H22" i="1"/>
  <c r="I22" i="1"/>
  <c r="F23" i="1"/>
  <c r="G23" i="1" s="1"/>
  <c r="H23" i="1"/>
  <c r="I23" i="1"/>
  <c r="F24" i="1"/>
  <c r="G24" i="1" s="1"/>
  <c r="H24" i="1"/>
  <c r="I24" i="1"/>
  <c r="F25" i="1"/>
  <c r="G25" i="1" s="1"/>
  <c r="H25" i="1"/>
  <c r="I25" i="1"/>
  <c r="F26" i="1"/>
  <c r="G26" i="1" s="1"/>
  <c r="H26" i="1"/>
  <c r="I26" i="1"/>
  <c r="F27" i="1"/>
  <c r="G27" i="1" s="1"/>
  <c r="H27" i="1"/>
  <c r="I27" i="1"/>
  <c r="F28" i="1"/>
  <c r="G28" i="1" s="1"/>
  <c r="H28" i="1"/>
  <c r="I28" i="1"/>
  <c r="F29" i="1"/>
  <c r="G29" i="1" s="1"/>
  <c r="H29" i="1"/>
  <c r="I29" i="1"/>
  <c r="F30" i="1"/>
  <c r="G30" i="1" s="1"/>
  <c r="H30" i="1"/>
  <c r="I30" i="1"/>
  <c r="F31" i="1"/>
  <c r="G31" i="1" s="1"/>
  <c r="H31" i="1"/>
  <c r="I31" i="1"/>
  <c r="F32" i="1"/>
  <c r="G32" i="1" s="1"/>
  <c r="H32" i="1"/>
  <c r="I32" i="1"/>
  <c r="F33" i="1"/>
  <c r="G33" i="1" s="1"/>
  <c r="H33" i="1"/>
  <c r="I33" i="1"/>
  <c r="C34" i="1"/>
  <c r="D34" i="1"/>
  <c r="J34" i="1"/>
  <c r="K34" i="1"/>
  <c r="L34" i="1"/>
  <c r="M34" i="1"/>
  <c r="N34" i="1"/>
  <c r="O34" i="1"/>
  <c r="E34" i="1" l="1"/>
  <c r="H34" i="1"/>
  <c r="I34" i="1"/>
  <c r="F34" i="1"/>
  <c r="G34" i="1" s="1"/>
</calcChain>
</file>

<file path=xl/sharedStrings.xml><?xml version="1.0" encoding="utf-8"?>
<sst xmlns="http://schemas.openxmlformats.org/spreadsheetml/2006/main" count="58" uniqueCount="55">
  <si>
    <t>Overall Average</t>
  </si>
  <si>
    <t>EXTRACAPSULAR CATARACT REMOVAL W INSERTION LENS</t>
  </si>
  <si>
    <t>EXTRACAPSULAR CATARACT REMOVAL W/INSERT PROS,CMPLX</t>
  </si>
  <si>
    <t>DESTROY LUMB/SAC FACET JNT</t>
  </si>
  <si>
    <t xml:space="preserve"> </t>
  </si>
  <si>
    <t>INSERTN OR REPLACE PERIPH NEURO GEN/REC,DIR/INDUC</t>
  </si>
  <si>
    <t>INSERTN OR REPLACE SPIN NEURO GEN/REC,DIR/INDUCTI</t>
  </si>
  <si>
    <t>PERCUTANEOUS IMPLANT NEUROSTIMULT ELECTR,EPIDURAL</t>
  </si>
  <si>
    <t>LAMINOTOMY,DECOMPRESS NERVE ROOT,1 INTERSPACE,LUM</t>
  </si>
  <si>
    <t>NJX INTERLAMINAR LMBR/SAC</t>
  </si>
  <si>
    <t>NJX INTERLAMINAR CRV/THRC</t>
  </si>
  <si>
    <t>LAPAROSCOPY,SURG;CHOLECYSTECTOMY W CHOLANGIOGRAPH</t>
  </si>
  <si>
    <t>COLONOSCOPY,FLEX;REMOVAL TUMOR,POLYP,SNARE TECH</t>
  </si>
  <si>
    <t>COLONOSCPY,FLEX,PROXIMAL SPLEN FLEX;W BIOPSY,SING</t>
  </si>
  <si>
    <t>UPPER GASTROINT.ENDOSCOPY 4/BIOP,SINGLE/MULTIPLE</t>
  </si>
  <si>
    <t>TONSILLECTOMY AND ADENOIDECTOMY; UNDER AGE 12</t>
  </si>
  <si>
    <t>INTRO CATH DIALYSIS CIRCUIT</t>
  </si>
  <si>
    <t>REPAIR OF NASAL VESTIBULAR STENOSIS</t>
  </si>
  <si>
    <t>SUBMUCOUS RESECTION TURBINAT,PART/COMP,ANY METHOD</t>
  </si>
  <si>
    <t>ARTHROSCOPICALLY AID ANTE LIGAMENT REPAIR/RECONST</t>
  </si>
  <si>
    <t>ARTHROSCOPY,SHOULDER,SURGICAL;W ROTATOR CUFF REPR</t>
  </si>
  <si>
    <t>ARTHROSCOPY,SHOULDER,SURG DECOMP W/WO CORACRML RE</t>
  </si>
  <si>
    <t>ARTHRODES,MIDTARS/TARSMETATRS MULT/TRNSV</t>
  </si>
  <si>
    <t>OPEN TRMNT DISTAL TIBIOFIBULAR JOINT DISRUPT,FIXAT</t>
  </si>
  <si>
    <t>ARTHRODESIS SACROILIAC JOINT</t>
  </si>
  <si>
    <t>OPEN TRMNT CLAVICULAR FX,W W/O INTERNAL/EXTERN FI</t>
  </si>
  <si>
    <t>New Mexico</t>
  </si>
  <si>
    <t>Nevada</t>
  </si>
  <si>
    <t>Montana</t>
  </si>
  <si>
    <t>Idaho</t>
  </si>
  <si>
    <t>Colorado</t>
  </si>
  <si>
    <t>Lowest State Rate</t>
  </si>
  <si>
    <t xml:space="preserve">Highest State Rate </t>
  </si>
  <si>
    <t>Utah as % of Other State Medicaid Rates</t>
  </si>
  <si>
    <t>Average of Other State Medicaid Rates</t>
  </si>
  <si>
    <t>Utah as % of Medicare Rate</t>
  </si>
  <si>
    <t>Comparison States</t>
  </si>
  <si>
    <t>Medicaid Comparison</t>
  </si>
  <si>
    <t>Medicare Comparison</t>
  </si>
  <si>
    <t>Description</t>
  </si>
  <si>
    <t>Procedure Code</t>
  </si>
  <si>
    <t>Cover</t>
  </si>
  <si>
    <t>Tabs</t>
  </si>
  <si>
    <t>ESOPH EGD DILATION &lt;30 MM</t>
  </si>
  <si>
    <t>Medicaid Rate Study</t>
  </si>
  <si>
    <t>Free-Standing Ambulatory Surgical Center Services - Exhibit A</t>
  </si>
  <si>
    <t>A-1</t>
  </si>
  <si>
    <t>Freestanding Ambulatory Surgical Center Services</t>
  </si>
  <si>
    <t>Free-standing ambulatory surgical center rate table. Shown as Table 1 in the report.</t>
  </si>
  <si>
    <t>Freestanding Ambulatory Surgical Center Services Rate Table</t>
  </si>
  <si>
    <t>Utah Medicaid Rate</t>
  </si>
  <si>
    <t>Medicare Rate</t>
  </si>
  <si>
    <t>Kentucky</t>
  </si>
  <si>
    <t>Other State Averages as a Percentage of Medicare</t>
  </si>
  <si>
    <t xml:space="preserve">Utah Department of Health &amp; Human Services, Division of Integrated Healthcare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</si>
</sst>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CEAE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8939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5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 applyBorder="1"/>
    <xf numFmtId="9" fontId="0" fillId="3" borderId="1" xfId="2" applyFont="1" applyFill="1" applyBorder="1"/>
    <xf numFmtId="0" fontId="0" fillId="6" borderId="1" xfId="0" applyFill="1" applyBorder="1"/>
    <xf numFmtId="9" fontId="0" fillId="3" borderId="2" xfId="2" applyFont="1" applyFill="1" applyBorder="1"/>
    <xf numFmtId="0" fontId="0" fillId="6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13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0" fillId="6" borderId="2" xfId="0" applyNumberFormat="1" applyFont="1" applyFill="1" applyBorder="1"/>
    <xf numFmtId="0" fontId="0" fillId="6" borderId="5" xfId="0" applyNumberFormat="1" applyFont="1" applyFill="1" applyBorder="1" applyAlignment="1">
      <alignment horizontal="left"/>
    </xf>
    <xf numFmtId="0" fontId="0" fillId="6" borderId="4" xfId="0" applyNumberFormat="1" applyFont="1" applyFill="1" applyBorder="1" applyAlignment="1">
      <alignment horizontal="left"/>
    </xf>
    <xf numFmtId="0" fontId="0" fillId="6" borderId="3" xfId="0" applyNumberFormat="1" applyFont="1" applyFill="1" applyBorder="1" applyAlignment="1">
      <alignment horizontal="left"/>
    </xf>
    <xf numFmtId="0" fontId="2" fillId="7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3" fillId="14" borderId="2" xfId="0" applyFont="1" applyFill="1" applyBorder="1" applyAlignment="1">
      <alignment horizontal="left" wrapText="1"/>
    </xf>
    <xf numFmtId="0" fontId="4" fillId="12" borderId="4" xfId="0" applyFont="1" applyFill="1" applyBorder="1" applyAlignment="1"/>
    <xf numFmtId="0" fontId="4" fillId="12" borderId="3" xfId="0" applyFont="1" applyFill="1" applyBorder="1" applyAlignment="1"/>
    <xf numFmtId="0" fontId="0" fillId="0" borderId="0" xfId="0" applyBorder="1"/>
    <xf numFmtId="9" fontId="3" fillId="3" borderId="2" xfId="2" applyFont="1" applyFill="1" applyBorder="1"/>
    <xf numFmtId="164" fontId="0" fillId="5" borderId="2" xfId="1" applyNumberFormat="1" applyFont="1" applyFill="1" applyBorder="1"/>
    <xf numFmtId="164" fontId="0" fillId="4" borderId="2" xfId="1" applyNumberFormat="1" applyFont="1" applyFill="1" applyBorder="1"/>
    <xf numFmtId="164" fontId="3" fillId="5" borderId="2" xfId="1" applyNumberFormat="1" applyFont="1" applyFill="1" applyBorder="1"/>
    <xf numFmtId="164" fontId="3" fillId="4" borderId="2" xfId="1" applyNumberFormat="1" applyFont="1" applyFill="1" applyBorder="1"/>
    <xf numFmtId="164" fontId="0" fillId="3" borderId="2" xfId="1" applyNumberFormat="1" applyFont="1" applyFill="1" applyBorder="1"/>
    <xf numFmtId="164" fontId="0" fillId="3" borderId="1" xfId="1" applyNumberFormat="1" applyFont="1" applyFill="1" applyBorder="1"/>
    <xf numFmtId="164" fontId="3" fillId="3" borderId="2" xfId="1" applyNumberFormat="1" applyFont="1" applyFill="1" applyBorder="1"/>
    <xf numFmtId="164" fontId="0" fillId="2" borderId="2" xfId="1" applyNumberFormat="1" applyFont="1" applyFill="1" applyBorder="1"/>
    <xf numFmtId="164" fontId="0" fillId="2" borderId="2" xfId="1" applyNumberFormat="1" applyFont="1" applyFill="1" applyBorder="1" applyAlignment="1">
      <alignment horizontal="right"/>
    </xf>
    <xf numFmtId="164" fontId="0" fillId="2" borderId="1" xfId="1" applyNumberFormat="1" applyFont="1" applyFill="1" applyBorder="1"/>
    <xf numFmtId="164" fontId="3" fillId="2" borderId="2" xfId="1" applyNumberFormat="1" applyFont="1" applyFill="1" applyBorder="1"/>
    <xf numFmtId="0" fontId="0" fillId="6" borderId="2" xfId="0" applyFont="1" applyFill="1" applyBorder="1"/>
    <xf numFmtId="9" fontId="3" fillId="4" borderId="2" xfId="2" applyNumberFormat="1" applyFont="1" applyFill="1" applyBorder="1"/>
    <xf numFmtId="0" fontId="6" fillId="12" borderId="5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Continuous" wrapText="1"/>
    </xf>
    <xf numFmtId="0" fontId="2" fillId="10" borderId="6" xfId="0" applyFont="1" applyFill="1" applyBorder="1" applyAlignment="1">
      <alignment horizontal="center" wrapText="1"/>
    </xf>
    <xf numFmtId="9" fontId="3" fillId="2" borderId="2" xfId="2" applyFont="1" applyFill="1" applyBorder="1"/>
    <xf numFmtId="165" fontId="0" fillId="4" borderId="2" xfId="2" applyNumberFormat="1" applyFont="1" applyFill="1" applyBorder="1"/>
    <xf numFmtId="165" fontId="0" fillId="4" borderId="1" xfId="2" applyNumberFormat="1" applyFont="1" applyFill="1" applyBorder="1"/>
    <xf numFmtId="165" fontId="3" fillId="4" borderId="2" xfId="2" applyNumberFormat="1" applyFont="1" applyFill="1" applyBorder="1"/>
    <xf numFmtId="0" fontId="3" fillId="14" borderId="2" xfId="0" applyFont="1" applyFill="1" applyBorder="1" applyAlignment="1">
      <alignment horizontal="left" wrapText="1"/>
    </xf>
    <xf numFmtId="0" fontId="8" fillId="6" borderId="5" xfId="0" applyNumberFormat="1" applyFont="1" applyFill="1" applyBorder="1" applyAlignment="1">
      <alignment horizontal="left"/>
    </xf>
    <xf numFmtId="0" fontId="8" fillId="6" borderId="4" xfId="0" applyNumberFormat="1" applyFont="1" applyFill="1" applyBorder="1" applyAlignment="1">
      <alignment horizontal="left"/>
    </xf>
    <xf numFmtId="0" fontId="8" fillId="6" borderId="3" xfId="0" applyNumberFormat="1" applyFont="1" applyFill="1" applyBorder="1" applyAlignment="1">
      <alignment horizontal="left"/>
    </xf>
    <xf numFmtId="0" fontId="3" fillId="6" borderId="5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workbookViewId="0">
      <selection activeCell="A10" sqref="A10"/>
    </sheetView>
  </sheetViews>
  <sheetFormatPr defaultColWidth="8.7109375" defaultRowHeight="15" x14ac:dyDescent="0.25"/>
  <cols>
    <col min="1" max="1" width="8.140625" style="13" customWidth="1"/>
    <col min="2" max="16384" width="8.7109375" style="13"/>
  </cols>
  <sheetData>
    <row r="1" spans="1:14" ht="18.75" x14ac:dyDescent="0.3">
      <c r="A1" s="12" t="s">
        <v>54</v>
      </c>
    </row>
    <row r="2" spans="1:14" ht="15.75" x14ac:dyDescent="0.25">
      <c r="A2" s="11" t="s">
        <v>44</v>
      </c>
      <c r="B2" s="14"/>
      <c r="C2" s="14"/>
      <c r="D2" s="14"/>
      <c r="E2" s="14"/>
      <c r="F2" s="14"/>
      <c r="G2" s="14"/>
      <c r="H2" s="14"/>
    </row>
    <row r="3" spans="1:14" ht="15.75" x14ac:dyDescent="0.25">
      <c r="A3" s="15" t="s">
        <v>45</v>
      </c>
      <c r="B3" s="16"/>
      <c r="C3" s="16"/>
      <c r="D3" s="16"/>
      <c r="E3" s="16"/>
      <c r="F3" s="16"/>
      <c r="G3" s="14"/>
      <c r="H3" s="14"/>
    </row>
    <row r="4" spans="1:14" ht="15" customHeight="1" x14ac:dyDescent="0.25">
      <c r="A4" s="10" t="s">
        <v>41</v>
      </c>
      <c r="B4" s="14"/>
      <c r="C4" s="14"/>
      <c r="D4" s="14"/>
      <c r="E4" s="14"/>
      <c r="F4" s="14"/>
      <c r="G4" s="14"/>
      <c r="H4" s="14"/>
    </row>
    <row r="5" spans="1:14" x14ac:dyDescent="0.25">
      <c r="A5" s="14"/>
      <c r="B5" s="14"/>
      <c r="C5" s="14"/>
      <c r="D5" s="14"/>
      <c r="E5" s="14"/>
      <c r="F5" s="14"/>
      <c r="G5" s="14"/>
      <c r="H5" s="14"/>
    </row>
    <row r="6" spans="1:14" customFormat="1" x14ac:dyDescent="0.25">
      <c r="A6" s="24" t="s">
        <v>42</v>
      </c>
      <c r="B6" s="49" t="s">
        <v>39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customFormat="1" x14ac:dyDescent="0.25">
      <c r="A7" s="17" t="s">
        <v>41</v>
      </c>
      <c r="B7" s="18" t="s">
        <v>41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customFormat="1" x14ac:dyDescent="0.25">
      <c r="A8" s="17" t="s">
        <v>46</v>
      </c>
      <c r="B8" s="50" t="s">
        <v>48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10" spans="1:14" ht="14.65" customHeight="1" x14ac:dyDescent="0.25"/>
    <row r="12" spans="1:14" ht="15.75" customHeight="1" x14ac:dyDescent="0.25"/>
  </sheetData>
  <mergeCells count="2">
    <mergeCell ref="B6:N6"/>
    <mergeCell ref="B8:N8"/>
  </mergeCells>
  <pageMargins left="0.7" right="0.7" top="0.75" bottom="0.75" header="0.3" footer="0.3"/>
  <pageSetup orientation="landscape" r:id="rId1"/>
  <headerFooter>
    <oddFooter>&amp;L&amp;9June 2023&amp;R&amp;9&amp;Pof&amp;P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>
      <selection activeCell="F1" sqref="F1"/>
    </sheetView>
  </sheetViews>
  <sheetFormatPr defaultColWidth="8.85546875" defaultRowHeight="15" x14ac:dyDescent="0.25"/>
  <cols>
    <col min="1" max="1" width="10" customWidth="1"/>
    <col min="2" max="2" width="58.140625" bestFit="1" customWidth="1"/>
    <col min="3" max="3" width="10.140625" bestFit="1" customWidth="1"/>
    <col min="4" max="4" width="10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0.140625" bestFit="1" customWidth="1"/>
    <col min="9" max="9" width="9.140625" bestFit="1" customWidth="1"/>
    <col min="10" max="10" width="10.5703125" bestFit="1" customWidth="1"/>
    <col min="11" max="11" width="11.5703125" bestFit="1" customWidth="1"/>
    <col min="12" max="12" width="9.85546875" customWidth="1"/>
    <col min="13" max="14" width="11.5703125" customWidth="1"/>
    <col min="15" max="15" width="12.140625" customWidth="1"/>
    <col min="16" max="16384" width="8.85546875" style="1"/>
  </cols>
  <sheetData>
    <row r="1" spans="1:15" ht="18.75" x14ac:dyDescent="0.3">
      <c r="A1" s="12" t="str">
        <f>Cover!A1</f>
        <v xml:space="preserve">Utah Department of Health &amp; Human Services, Division of Integrated Healthcare </v>
      </c>
    </row>
    <row r="2" spans="1:15" ht="15.75" x14ac:dyDescent="0.25">
      <c r="A2" s="11" t="str">
        <f>Cover!A2</f>
        <v>Medicaid Rate Study</v>
      </c>
      <c r="C2" t="s">
        <v>4</v>
      </c>
    </row>
    <row r="3" spans="1:15" ht="15.75" x14ac:dyDescent="0.25">
      <c r="A3" s="11" t="str">
        <f>Cover!A3</f>
        <v>Free-Standing Ambulatory Surgical Center Services - Exhibit A</v>
      </c>
    </row>
    <row r="4" spans="1:15" x14ac:dyDescent="0.25">
      <c r="A4" s="10" t="s">
        <v>49</v>
      </c>
    </row>
    <row r="6" spans="1:15" s="9" customFormat="1" ht="21" customHeight="1" x14ac:dyDescent="0.4">
      <c r="A6" s="42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s="9" customFormat="1" ht="14.45" customHeight="1" x14ac:dyDescent="0.25">
      <c r="A7" s="57" t="s">
        <v>40</v>
      </c>
      <c r="B7" s="57" t="s">
        <v>39</v>
      </c>
      <c r="C7" s="43"/>
      <c r="D7" s="59" t="s">
        <v>38</v>
      </c>
      <c r="E7" s="59"/>
      <c r="F7" s="60" t="s">
        <v>37</v>
      </c>
      <c r="G7" s="60"/>
      <c r="H7" s="60"/>
      <c r="I7" s="60"/>
      <c r="J7" s="58" t="s">
        <v>36</v>
      </c>
      <c r="K7" s="58"/>
      <c r="L7" s="58"/>
      <c r="M7" s="58"/>
      <c r="N7" s="58"/>
      <c r="O7" s="58"/>
    </row>
    <row r="8" spans="1:15" s="8" customFormat="1" ht="75" x14ac:dyDescent="0.25">
      <c r="A8" s="57"/>
      <c r="B8" s="57"/>
      <c r="C8" s="44" t="s">
        <v>50</v>
      </c>
      <c r="D8" s="22" t="s">
        <v>51</v>
      </c>
      <c r="E8" s="22" t="s">
        <v>35</v>
      </c>
      <c r="F8" s="23" t="s">
        <v>34</v>
      </c>
      <c r="G8" s="23" t="s">
        <v>33</v>
      </c>
      <c r="H8" s="23" t="s">
        <v>32</v>
      </c>
      <c r="I8" s="23" t="s">
        <v>31</v>
      </c>
      <c r="J8" s="21" t="s">
        <v>30</v>
      </c>
      <c r="K8" s="21" t="s">
        <v>29</v>
      </c>
      <c r="L8" s="21" t="s">
        <v>52</v>
      </c>
      <c r="M8" s="21" t="s">
        <v>28</v>
      </c>
      <c r="N8" s="21" t="s">
        <v>27</v>
      </c>
      <c r="O8" s="21" t="s">
        <v>26</v>
      </c>
    </row>
    <row r="9" spans="1:15" x14ac:dyDescent="0.25">
      <c r="A9" s="6">
        <v>23515</v>
      </c>
      <c r="B9" s="6" t="s">
        <v>25</v>
      </c>
      <c r="C9" s="29">
        <v>2576.31</v>
      </c>
      <c r="D9" s="30">
        <v>4032.6332400000001</v>
      </c>
      <c r="E9" s="46">
        <f>ROUNDDOWN(C9/D9,3)</f>
        <v>0.63800000000000001</v>
      </c>
      <c r="F9" s="33">
        <f t="shared" ref="F9:F33" si="0">ROUND(AVERAGE(J9,K9,L9,M9,N9,O9),2)</f>
        <v>2106.79</v>
      </c>
      <c r="G9" s="5">
        <f t="shared" ref="G9:G34" si="1">C9/F9</f>
        <v>1.222860370516283</v>
      </c>
      <c r="H9" s="33">
        <f t="shared" ref="H9:H33" si="2">MAX(J9,K9,L9,M9,N9,O9)</f>
        <v>4297.57</v>
      </c>
      <c r="I9" s="33">
        <f t="shared" ref="I9:I33" si="3">SMALL(J9:O9,COUNTIF(J9:O9,0)+1)</f>
        <v>428.89</v>
      </c>
      <c r="J9" s="36">
        <v>428.89</v>
      </c>
      <c r="K9" s="36">
        <v>3558.37</v>
      </c>
      <c r="L9" s="36">
        <v>471.9</v>
      </c>
      <c r="M9" s="36">
        <v>4297.57</v>
      </c>
      <c r="N9" s="36">
        <v>1965.14</v>
      </c>
      <c r="O9" s="36">
        <v>1918.89</v>
      </c>
    </row>
    <row r="10" spans="1:15" x14ac:dyDescent="0.25">
      <c r="A10" s="6">
        <v>27279</v>
      </c>
      <c r="B10" s="6" t="s">
        <v>24</v>
      </c>
      <c r="C10" s="29">
        <v>10256.629999999999</v>
      </c>
      <c r="D10" s="30">
        <v>16054.916688000001</v>
      </c>
      <c r="E10" s="46">
        <f t="shared" ref="E10:E12" si="4">ROUNDDOWN(C10/D10,3)</f>
        <v>0.63800000000000001</v>
      </c>
      <c r="F10" s="33">
        <f t="shared" si="0"/>
        <v>11682.9</v>
      </c>
      <c r="G10" s="5">
        <f t="shared" si="1"/>
        <v>0.87791815388302563</v>
      </c>
      <c r="H10" s="33">
        <f t="shared" si="2"/>
        <v>17109.169999999998</v>
      </c>
      <c r="I10" s="33">
        <f t="shared" si="3"/>
        <v>6233.72</v>
      </c>
      <c r="J10" s="36"/>
      <c r="K10" s="36">
        <v>11705.82</v>
      </c>
      <c r="L10" s="37"/>
      <c r="M10" s="36">
        <v>17109.169999999998</v>
      </c>
      <c r="N10" s="36">
        <v>6233.72</v>
      </c>
      <c r="O10" s="37"/>
    </row>
    <row r="11" spans="1:15" x14ac:dyDescent="0.25">
      <c r="A11" s="6">
        <v>27829</v>
      </c>
      <c r="B11" s="6" t="s">
        <v>23</v>
      </c>
      <c r="C11" s="29">
        <v>2604.54</v>
      </c>
      <c r="D11" s="30">
        <v>4076.8224959999998</v>
      </c>
      <c r="E11" s="46">
        <f t="shared" si="4"/>
        <v>0.63800000000000001</v>
      </c>
      <c r="F11" s="33">
        <f t="shared" si="0"/>
        <v>1842.86</v>
      </c>
      <c r="G11" s="5">
        <f t="shared" si="1"/>
        <v>1.4133140878851351</v>
      </c>
      <c r="H11" s="33">
        <f t="shared" si="2"/>
        <v>4344.6499999999996</v>
      </c>
      <c r="I11" s="33">
        <f t="shared" si="3"/>
        <v>375.02</v>
      </c>
      <c r="J11" s="36">
        <v>375.02</v>
      </c>
      <c r="K11" s="36">
        <v>3513.2</v>
      </c>
      <c r="L11" s="36">
        <v>412.79</v>
      </c>
      <c r="M11" s="36">
        <v>4344.6499999999996</v>
      </c>
      <c r="N11" s="36">
        <v>1058.82</v>
      </c>
      <c r="O11" s="36">
        <v>1352.7</v>
      </c>
    </row>
    <row r="12" spans="1:15" x14ac:dyDescent="0.25">
      <c r="A12" s="6">
        <v>28730</v>
      </c>
      <c r="B12" s="6" t="s">
        <v>22</v>
      </c>
      <c r="C12" s="29">
        <v>5802.14</v>
      </c>
      <c r="D12" s="30">
        <v>9082.0791840000002</v>
      </c>
      <c r="E12" s="46">
        <f t="shared" si="4"/>
        <v>0.63800000000000001</v>
      </c>
      <c r="F12" s="33">
        <f t="shared" si="0"/>
        <v>3829.13</v>
      </c>
      <c r="G12" s="5">
        <f t="shared" si="1"/>
        <v>1.5152632582335936</v>
      </c>
      <c r="H12" s="33">
        <f t="shared" si="2"/>
        <v>9678.6</v>
      </c>
      <c r="I12" s="33">
        <f t="shared" si="3"/>
        <v>412.79</v>
      </c>
      <c r="J12" s="36">
        <v>529.78</v>
      </c>
      <c r="K12" s="36">
        <v>7973.4</v>
      </c>
      <c r="L12" s="36">
        <v>412.79</v>
      </c>
      <c r="M12" s="36">
        <v>9678.6</v>
      </c>
      <c r="N12" s="36">
        <v>2792.29</v>
      </c>
      <c r="O12" s="36">
        <v>1587.91</v>
      </c>
    </row>
    <row r="13" spans="1:15" x14ac:dyDescent="0.25">
      <c r="A13" s="6">
        <v>29826</v>
      </c>
      <c r="B13" s="6" t="s">
        <v>21</v>
      </c>
      <c r="C13" s="29">
        <v>991.09</v>
      </c>
      <c r="D13" s="30"/>
      <c r="E13" s="46"/>
      <c r="F13" s="33">
        <f t="shared" si="0"/>
        <v>786.67</v>
      </c>
      <c r="G13" s="5">
        <f t="shared" si="1"/>
        <v>1.2598548311235971</v>
      </c>
      <c r="H13" s="33">
        <f t="shared" si="2"/>
        <v>1459.21</v>
      </c>
      <c r="I13" s="33">
        <f t="shared" si="3"/>
        <v>428.89</v>
      </c>
      <c r="J13" s="36">
        <v>428.89</v>
      </c>
      <c r="K13" s="36"/>
      <c r="L13" s="36">
        <v>471.9</v>
      </c>
      <c r="M13" s="36"/>
      <c r="N13" s="37"/>
      <c r="O13" s="36">
        <v>1459.21</v>
      </c>
    </row>
    <row r="14" spans="1:15" x14ac:dyDescent="0.25">
      <c r="A14" s="6">
        <v>29827</v>
      </c>
      <c r="B14" s="6" t="s">
        <v>20</v>
      </c>
      <c r="C14" s="29">
        <v>1881.2</v>
      </c>
      <c r="D14" s="30">
        <v>2944.4082960000001</v>
      </c>
      <c r="E14" s="46">
        <f t="shared" ref="E14:E33" si="5">ROUNDDOWN(C14/D14,3)</f>
        <v>0.63800000000000001</v>
      </c>
      <c r="F14" s="33">
        <f t="shared" si="0"/>
        <v>1744.25</v>
      </c>
      <c r="G14" s="5">
        <f t="shared" si="1"/>
        <v>1.0785151211122259</v>
      </c>
      <c r="H14" s="33">
        <f t="shared" si="2"/>
        <v>3138.05</v>
      </c>
      <c r="I14" s="33">
        <f t="shared" si="3"/>
        <v>602.95000000000005</v>
      </c>
      <c r="J14" s="36">
        <v>602.95000000000005</v>
      </c>
      <c r="K14" s="36">
        <v>2590.67</v>
      </c>
      <c r="L14" s="36">
        <v>664.02</v>
      </c>
      <c r="M14" s="36">
        <v>3138.05</v>
      </c>
      <c r="N14" s="36">
        <v>1965.14</v>
      </c>
      <c r="O14" s="36">
        <v>1504.68</v>
      </c>
    </row>
    <row r="15" spans="1:15" x14ac:dyDescent="0.25">
      <c r="A15" s="6">
        <v>29888</v>
      </c>
      <c r="B15" s="6" t="s">
        <v>19</v>
      </c>
      <c r="C15" s="29">
        <v>2542.7199999999998</v>
      </c>
      <c r="D15" s="30">
        <v>3980.0359200000003</v>
      </c>
      <c r="E15" s="46">
        <f t="shared" si="5"/>
        <v>0.63800000000000001</v>
      </c>
      <c r="F15" s="33">
        <f t="shared" si="0"/>
        <v>2387.21</v>
      </c>
      <c r="G15" s="5">
        <f t="shared" si="1"/>
        <v>1.0651429911905528</v>
      </c>
      <c r="H15" s="33">
        <f t="shared" si="2"/>
        <v>4241.53</v>
      </c>
      <c r="I15" s="33">
        <f t="shared" si="3"/>
        <v>471.9</v>
      </c>
      <c r="J15" s="36">
        <v>694.61</v>
      </c>
      <c r="K15" s="36">
        <v>3564.42</v>
      </c>
      <c r="L15" s="36">
        <v>471.9</v>
      </c>
      <c r="M15" s="36">
        <v>4241.53</v>
      </c>
      <c r="N15" s="36">
        <v>2792.29</v>
      </c>
      <c r="O15" s="36">
        <v>2558.48</v>
      </c>
    </row>
    <row r="16" spans="1:15" x14ac:dyDescent="0.25">
      <c r="A16" s="6">
        <v>30140</v>
      </c>
      <c r="B16" s="6" t="s">
        <v>18</v>
      </c>
      <c r="C16" s="29">
        <v>688.68</v>
      </c>
      <c r="D16" s="30">
        <v>1077.911928</v>
      </c>
      <c r="E16" s="46">
        <f t="shared" si="5"/>
        <v>0.63800000000000001</v>
      </c>
      <c r="F16" s="33">
        <f t="shared" si="0"/>
        <v>732.63</v>
      </c>
      <c r="G16" s="5">
        <f t="shared" si="1"/>
        <v>0.94001064657466926</v>
      </c>
      <c r="H16" s="33">
        <f t="shared" si="2"/>
        <v>1148.8</v>
      </c>
      <c r="I16" s="33">
        <f t="shared" si="3"/>
        <v>375.02</v>
      </c>
      <c r="J16" s="36">
        <v>375.02</v>
      </c>
      <c r="K16" s="36">
        <v>957.65</v>
      </c>
      <c r="L16" s="36">
        <v>412.79</v>
      </c>
      <c r="M16" s="36">
        <v>1148.8</v>
      </c>
      <c r="N16" s="36">
        <v>714.65</v>
      </c>
      <c r="O16" s="36">
        <v>786.88</v>
      </c>
    </row>
    <row r="17" spans="1:15" x14ac:dyDescent="0.25">
      <c r="A17" s="6">
        <v>30465</v>
      </c>
      <c r="B17" s="6" t="s">
        <v>17</v>
      </c>
      <c r="C17" s="29">
        <v>1528.41</v>
      </c>
      <c r="D17" s="30">
        <v>2392.2255840000003</v>
      </c>
      <c r="E17" s="46">
        <f t="shared" si="5"/>
        <v>0.63800000000000001</v>
      </c>
      <c r="F17" s="33">
        <f t="shared" si="0"/>
        <v>1768.58</v>
      </c>
      <c r="G17" s="5">
        <f t="shared" si="1"/>
        <v>0.86420178900586919</v>
      </c>
      <c r="H17" s="33">
        <f t="shared" si="2"/>
        <v>2549.5500000000002</v>
      </c>
      <c r="I17" s="33">
        <f t="shared" si="3"/>
        <v>1126.03</v>
      </c>
      <c r="J17" s="36">
        <v>1126.03</v>
      </c>
      <c r="K17" s="36">
        <v>2110.7800000000002</v>
      </c>
      <c r="L17" s="37"/>
      <c r="M17" s="36">
        <v>2549.5500000000002</v>
      </c>
      <c r="N17" s="36">
        <v>1576.25</v>
      </c>
      <c r="O17" s="36">
        <v>1480.31</v>
      </c>
    </row>
    <row r="18" spans="1:15" x14ac:dyDescent="0.25">
      <c r="A18" s="6">
        <v>36903</v>
      </c>
      <c r="B18" s="6" t="s">
        <v>16</v>
      </c>
      <c r="C18" s="29">
        <v>4097.6899999999996</v>
      </c>
      <c r="D18" s="30">
        <v>6414.1141440000001</v>
      </c>
      <c r="E18" s="46">
        <f t="shared" si="5"/>
        <v>0.63800000000000001</v>
      </c>
      <c r="F18" s="33">
        <f t="shared" si="0"/>
        <v>5733.86</v>
      </c>
      <c r="G18" s="5">
        <f t="shared" si="1"/>
        <v>0.71464772422068201</v>
      </c>
      <c r="H18" s="33">
        <f t="shared" si="2"/>
        <v>6835.4</v>
      </c>
      <c r="I18" s="33">
        <f t="shared" si="3"/>
        <v>4673.91</v>
      </c>
      <c r="J18" s="36"/>
      <c r="K18" s="36">
        <v>5692.28</v>
      </c>
      <c r="L18" s="37"/>
      <c r="M18" s="36">
        <v>6835.4</v>
      </c>
      <c r="N18" s="36">
        <v>4673.91</v>
      </c>
      <c r="O18" s="36"/>
    </row>
    <row r="19" spans="1:15" x14ac:dyDescent="0.25">
      <c r="A19" s="6">
        <v>42820</v>
      </c>
      <c r="B19" s="6" t="s">
        <v>15</v>
      </c>
      <c r="C19" s="29">
        <v>1528.41</v>
      </c>
      <c r="D19" s="30">
        <v>2392.2255840000003</v>
      </c>
      <c r="E19" s="46">
        <f t="shared" si="5"/>
        <v>0.63800000000000001</v>
      </c>
      <c r="F19" s="33">
        <f t="shared" si="0"/>
        <v>1179.45</v>
      </c>
      <c r="G19" s="5">
        <f t="shared" si="1"/>
        <v>1.2958667175378356</v>
      </c>
      <c r="H19" s="33">
        <f t="shared" si="2"/>
        <v>2549.5500000000002</v>
      </c>
      <c r="I19" s="33">
        <f t="shared" si="3"/>
        <v>428.89</v>
      </c>
      <c r="J19" s="36">
        <v>428.89</v>
      </c>
      <c r="K19" s="36">
        <v>2110.7800000000002</v>
      </c>
      <c r="L19" s="36">
        <v>471.9</v>
      </c>
      <c r="M19" s="36">
        <v>2549.5500000000002</v>
      </c>
      <c r="N19" s="36">
        <v>714.65</v>
      </c>
      <c r="O19" s="36">
        <v>800.95</v>
      </c>
    </row>
    <row r="20" spans="1:15" x14ac:dyDescent="0.25">
      <c r="A20" s="6">
        <v>43239</v>
      </c>
      <c r="B20" s="6" t="s">
        <v>14</v>
      </c>
      <c r="C20" s="29">
        <v>257.67</v>
      </c>
      <c r="D20" s="30">
        <v>403.31493599999999</v>
      </c>
      <c r="E20" s="46">
        <f t="shared" si="5"/>
        <v>0.63800000000000001</v>
      </c>
      <c r="F20" s="33">
        <f t="shared" si="0"/>
        <v>374.7</v>
      </c>
      <c r="G20" s="5">
        <f t="shared" si="1"/>
        <v>0.68767013610888716</v>
      </c>
      <c r="H20" s="33">
        <f t="shared" si="2"/>
        <v>429.83</v>
      </c>
      <c r="I20" s="33">
        <f t="shared" si="3"/>
        <v>329.44</v>
      </c>
      <c r="J20" s="36">
        <v>375.02</v>
      </c>
      <c r="K20" s="36">
        <v>361.78</v>
      </c>
      <c r="L20" s="36">
        <v>412.79</v>
      </c>
      <c r="M20" s="36">
        <v>429.83</v>
      </c>
      <c r="N20" s="36">
        <v>329.44</v>
      </c>
      <c r="O20" s="36">
        <v>339.34</v>
      </c>
    </row>
    <row r="21" spans="1:15" x14ac:dyDescent="0.25">
      <c r="A21" s="6">
        <v>43249</v>
      </c>
      <c r="B21" s="40" t="s">
        <v>43</v>
      </c>
      <c r="C21" s="29">
        <v>451.12</v>
      </c>
      <c r="D21" s="30">
        <v>706.08031199999994</v>
      </c>
      <c r="E21" s="46">
        <f t="shared" si="5"/>
        <v>0.63800000000000001</v>
      </c>
      <c r="F21" s="33">
        <f t="shared" si="0"/>
        <v>495.13</v>
      </c>
      <c r="G21" s="5">
        <f t="shared" si="1"/>
        <v>0.91111425282249103</v>
      </c>
      <c r="H21" s="33">
        <f t="shared" si="2"/>
        <v>752.52</v>
      </c>
      <c r="I21" s="33">
        <f t="shared" si="3"/>
        <v>339.34</v>
      </c>
      <c r="J21" s="36">
        <v>375.02</v>
      </c>
      <c r="K21" s="36">
        <v>610.23</v>
      </c>
      <c r="L21" s="36">
        <v>412.79</v>
      </c>
      <c r="M21" s="36">
        <v>752.52</v>
      </c>
      <c r="N21" s="36">
        <v>480.88</v>
      </c>
      <c r="O21" s="36">
        <v>339.34</v>
      </c>
    </row>
    <row r="22" spans="1:15" x14ac:dyDescent="0.25">
      <c r="A22" s="6">
        <v>45380</v>
      </c>
      <c r="B22" s="6" t="s">
        <v>13</v>
      </c>
      <c r="C22" s="29">
        <v>338.03</v>
      </c>
      <c r="D22" s="30">
        <v>529.06053599999996</v>
      </c>
      <c r="E22" s="46">
        <f t="shared" si="5"/>
        <v>0.63800000000000001</v>
      </c>
      <c r="F22" s="33">
        <f t="shared" si="0"/>
        <v>416.21</v>
      </c>
      <c r="G22" s="5">
        <f t="shared" si="1"/>
        <v>0.81216212969414481</v>
      </c>
      <c r="H22" s="33">
        <f t="shared" si="2"/>
        <v>563.86</v>
      </c>
      <c r="I22" s="33">
        <f t="shared" si="3"/>
        <v>332.71</v>
      </c>
      <c r="J22" s="36">
        <v>375.02</v>
      </c>
      <c r="K22" s="36">
        <v>463.64</v>
      </c>
      <c r="L22" s="36">
        <v>412.79</v>
      </c>
      <c r="M22" s="36">
        <v>563.86</v>
      </c>
      <c r="N22" s="36">
        <v>332.71</v>
      </c>
      <c r="O22" s="36">
        <v>349.24</v>
      </c>
    </row>
    <row r="23" spans="1:15" x14ac:dyDescent="0.25">
      <c r="A23" s="6">
        <v>45385</v>
      </c>
      <c r="B23" s="6" t="s">
        <v>12</v>
      </c>
      <c r="C23" s="29">
        <v>338.03</v>
      </c>
      <c r="D23" s="30">
        <v>529.06053599999996</v>
      </c>
      <c r="E23" s="46">
        <f t="shared" si="5"/>
        <v>0.63800000000000001</v>
      </c>
      <c r="F23" s="33">
        <f t="shared" si="0"/>
        <v>416.21</v>
      </c>
      <c r="G23" s="5">
        <f t="shared" si="1"/>
        <v>0.81216212969414481</v>
      </c>
      <c r="H23" s="33">
        <f t="shared" si="2"/>
        <v>563.86</v>
      </c>
      <c r="I23" s="33">
        <f t="shared" si="3"/>
        <v>332.71</v>
      </c>
      <c r="J23" s="36">
        <v>375.02</v>
      </c>
      <c r="K23" s="36">
        <v>463.64</v>
      </c>
      <c r="L23" s="36">
        <v>412.79</v>
      </c>
      <c r="M23" s="36">
        <v>563.86</v>
      </c>
      <c r="N23" s="36">
        <v>332.71</v>
      </c>
      <c r="O23" s="36">
        <v>349.24</v>
      </c>
    </row>
    <row r="24" spans="1:15" s="7" customFormat="1" x14ac:dyDescent="0.25">
      <c r="A24" s="6">
        <v>47563</v>
      </c>
      <c r="B24" s="6" t="s">
        <v>11</v>
      </c>
      <c r="C24" s="29">
        <v>1497.92</v>
      </c>
      <c r="D24" s="30">
        <v>2344.507944</v>
      </c>
      <c r="E24" s="46">
        <f t="shared" si="5"/>
        <v>0.63800000000000001</v>
      </c>
      <c r="F24" s="33">
        <f t="shared" si="0"/>
        <v>1730.59</v>
      </c>
      <c r="G24" s="5">
        <f t="shared" si="1"/>
        <v>0.86555452186826465</v>
      </c>
      <c r="H24" s="33">
        <f t="shared" si="2"/>
        <v>2498.6999999999998</v>
      </c>
      <c r="I24" s="33">
        <f t="shared" si="3"/>
        <v>664.02</v>
      </c>
      <c r="J24" s="36">
        <v>1867.68</v>
      </c>
      <c r="K24" s="36">
        <v>2040.17</v>
      </c>
      <c r="L24" s="36">
        <v>664.02</v>
      </c>
      <c r="M24" s="36">
        <v>2498.6999999999998</v>
      </c>
      <c r="N24" s="36">
        <v>1589.51</v>
      </c>
      <c r="O24" s="36">
        <v>1723.46</v>
      </c>
    </row>
    <row r="25" spans="1:15" x14ac:dyDescent="0.25">
      <c r="A25" s="6">
        <v>62321</v>
      </c>
      <c r="B25" s="6" t="s">
        <v>10</v>
      </c>
      <c r="C25" s="29">
        <v>201.12</v>
      </c>
      <c r="D25" s="30">
        <v>314.79566399999999</v>
      </c>
      <c r="E25" s="46">
        <f t="shared" si="5"/>
        <v>0.63800000000000001</v>
      </c>
      <c r="F25" s="33">
        <f t="shared" si="0"/>
        <v>284.82</v>
      </c>
      <c r="G25" s="5">
        <f t="shared" si="1"/>
        <v>0.70613018748683387</v>
      </c>
      <c r="H25" s="33">
        <f t="shared" si="2"/>
        <v>335.5</v>
      </c>
      <c r="I25" s="33">
        <f t="shared" si="3"/>
        <v>258.63</v>
      </c>
      <c r="J25" s="36">
        <v>280.02</v>
      </c>
      <c r="K25" s="36">
        <v>283.92</v>
      </c>
      <c r="L25" s="37"/>
      <c r="M25" s="36">
        <v>335.5</v>
      </c>
      <c r="N25" s="36">
        <v>258.63</v>
      </c>
      <c r="O25" s="36">
        <v>266.04000000000002</v>
      </c>
    </row>
    <row r="26" spans="1:15" x14ac:dyDescent="0.25">
      <c r="A26" s="6">
        <v>62323</v>
      </c>
      <c r="B26" s="6" t="s">
        <v>9</v>
      </c>
      <c r="C26" s="29">
        <v>201.12</v>
      </c>
      <c r="D26" s="30">
        <v>314.79566399999999</v>
      </c>
      <c r="E26" s="46">
        <f t="shared" si="5"/>
        <v>0.63800000000000001</v>
      </c>
      <c r="F26" s="33">
        <f t="shared" si="0"/>
        <v>284.82</v>
      </c>
      <c r="G26" s="5">
        <f t="shared" si="1"/>
        <v>0.70613018748683387</v>
      </c>
      <c r="H26" s="33">
        <f t="shared" si="2"/>
        <v>335.5</v>
      </c>
      <c r="I26" s="33">
        <f t="shared" si="3"/>
        <v>258.63</v>
      </c>
      <c r="J26" s="36">
        <v>280.02</v>
      </c>
      <c r="K26" s="36">
        <v>283.92</v>
      </c>
      <c r="L26" s="37"/>
      <c r="M26" s="36">
        <v>335.5</v>
      </c>
      <c r="N26" s="36">
        <v>258.63</v>
      </c>
      <c r="O26" s="36">
        <v>266.04000000000002</v>
      </c>
    </row>
    <row r="27" spans="1:15" x14ac:dyDescent="0.25">
      <c r="A27" s="6">
        <v>63030</v>
      </c>
      <c r="B27" s="6" t="s">
        <v>8</v>
      </c>
      <c r="C27" s="29">
        <v>1881.2</v>
      </c>
      <c r="D27" s="30">
        <v>2944.4082960000001</v>
      </c>
      <c r="E27" s="46">
        <f t="shared" si="5"/>
        <v>0.63800000000000001</v>
      </c>
      <c r="F27" s="33">
        <f t="shared" si="0"/>
        <v>2564.62</v>
      </c>
      <c r="G27" s="5">
        <f t="shared" si="1"/>
        <v>0.73351997566891003</v>
      </c>
      <c r="H27" s="33">
        <f t="shared" si="2"/>
        <v>3138.05</v>
      </c>
      <c r="I27" s="33">
        <f t="shared" si="3"/>
        <v>1965.14</v>
      </c>
      <c r="J27" s="36"/>
      <c r="K27" s="36">
        <v>2590.67</v>
      </c>
      <c r="L27" s="37"/>
      <c r="M27" s="36">
        <v>3138.05</v>
      </c>
      <c r="N27" s="36">
        <v>1965.14</v>
      </c>
      <c r="O27" s="37"/>
    </row>
    <row r="28" spans="1:15" x14ac:dyDescent="0.25">
      <c r="A28" s="6">
        <v>63650</v>
      </c>
      <c r="B28" s="6" t="s">
        <v>7</v>
      </c>
      <c r="C28" s="29">
        <v>2944.98</v>
      </c>
      <c r="D28" s="30">
        <v>4609.749240000001</v>
      </c>
      <c r="E28" s="46">
        <f t="shared" si="5"/>
        <v>0.63800000000000001</v>
      </c>
      <c r="F28" s="33">
        <f t="shared" si="0"/>
        <v>2669.52</v>
      </c>
      <c r="G28" s="5">
        <f t="shared" si="1"/>
        <v>1.1031870898138991</v>
      </c>
      <c r="H28" s="33">
        <f t="shared" si="2"/>
        <v>4912.55</v>
      </c>
      <c r="I28" s="33">
        <f t="shared" si="3"/>
        <v>375.02</v>
      </c>
      <c r="J28" s="36">
        <v>375.02</v>
      </c>
      <c r="K28" s="36">
        <v>3948.91</v>
      </c>
      <c r="L28" s="36">
        <v>412.79</v>
      </c>
      <c r="M28" s="36">
        <v>4912.55</v>
      </c>
      <c r="N28" s="36">
        <v>3156.83</v>
      </c>
      <c r="O28" s="36">
        <v>3211.01</v>
      </c>
    </row>
    <row r="29" spans="1:15" x14ac:dyDescent="0.25">
      <c r="A29" s="6">
        <v>63685</v>
      </c>
      <c r="B29" s="6" t="s">
        <v>6</v>
      </c>
      <c r="C29" s="29">
        <v>14817.07</v>
      </c>
      <c r="D29" s="30">
        <v>23193.719616000002</v>
      </c>
      <c r="E29" s="46">
        <f t="shared" si="5"/>
        <v>0.63800000000000001</v>
      </c>
      <c r="F29" s="33">
        <f t="shared" si="0"/>
        <v>12539.7</v>
      </c>
      <c r="G29" s="5">
        <f t="shared" si="1"/>
        <v>1.1816127977543323</v>
      </c>
      <c r="H29" s="33">
        <f t="shared" si="2"/>
        <v>24716.49</v>
      </c>
      <c r="I29" s="33">
        <f t="shared" si="3"/>
        <v>375.02</v>
      </c>
      <c r="J29" s="36">
        <v>375.02</v>
      </c>
      <c r="K29" s="36">
        <v>21103.16</v>
      </c>
      <c r="L29" s="36">
        <v>412.79</v>
      </c>
      <c r="M29" s="36">
        <v>24716.49</v>
      </c>
      <c r="N29" s="36">
        <v>16803.080000000002</v>
      </c>
      <c r="O29" s="36">
        <v>11827.63</v>
      </c>
    </row>
    <row r="30" spans="1:15" x14ac:dyDescent="0.25">
      <c r="A30" s="6">
        <v>64590</v>
      </c>
      <c r="B30" s="6" t="s">
        <v>5</v>
      </c>
      <c r="C30" s="29">
        <v>11590.05</v>
      </c>
      <c r="D30" s="30">
        <v>18142.321799999998</v>
      </c>
      <c r="E30" s="46">
        <f t="shared" si="5"/>
        <v>0.63800000000000001</v>
      </c>
      <c r="F30" s="33">
        <f t="shared" si="0"/>
        <v>9928.59</v>
      </c>
      <c r="G30" s="5">
        <f t="shared" si="1"/>
        <v>1.1673409819521201</v>
      </c>
      <c r="H30" s="33">
        <f t="shared" si="2"/>
        <v>19333.46</v>
      </c>
      <c r="I30" s="33">
        <f t="shared" si="3"/>
        <v>375.02</v>
      </c>
      <c r="J30" s="36">
        <v>375.02</v>
      </c>
      <c r="K30" s="36">
        <v>15926.6</v>
      </c>
      <c r="L30" s="36">
        <v>412.79</v>
      </c>
      <c r="M30" s="36">
        <v>19333.46</v>
      </c>
      <c r="N30" s="36">
        <v>11696.02</v>
      </c>
      <c r="O30" s="36">
        <v>11827.63</v>
      </c>
    </row>
    <row r="31" spans="1:15" x14ac:dyDescent="0.25">
      <c r="A31" s="6">
        <v>64635</v>
      </c>
      <c r="B31" s="6" t="s">
        <v>3</v>
      </c>
      <c r="C31" s="29">
        <v>511.97</v>
      </c>
      <c r="D31" s="30">
        <v>801.32791199999997</v>
      </c>
      <c r="E31" s="46">
        <f t="shared" si="5"/>
        <v>0.63800000000000001</v>
      </c>
      <c r="F31" s="33">
        <f t="shared" si="0"/>
        <v>558.64</v>
      </c>
      <c r="G31" s="5">
        <f t="shared" si="1"/>
        <v>0.91645782614921956</v>
      </c>
      <c r="H31" s="33">
        <f t="shared" si="2"/>
        <v>854.03</v>
      </c>
      <c r="I31" s="33">
        <f t="shared" si="3"/>
        <v>280.02</v>
      </c>
      <c r="J31" s="36">
        <v>280.02</v>
      </c>
      <c r="K31" s="36">
        <v>712.82</v>
      </c>
      <c r="L31" s="36">
        <v>412.79</v>
      </c>
      <c r="M31" s="36">
        <v>854.03</v>
      </c>
      <c r="N31" s="36">
        <v>615.49</v>
      </c>
      <c r="O31" s="36">
        <v>476.67</v>
      </c>
    </row>
    <row r="32" spans="1:15" x14ac:dyDescent="0.25">
      <c r="A32" s="6">
        <v>66982</v>
      </c>
      <c r="B32" s="6" t="s">
        <v>2</v>
      </c>
      <c r="C32" s="29">
        <v>660.14</v>
      </c>
      <c r="D32" s="30">
        <v>1033.22532</v>
      </c>
      <c r="E32" s="46">
        <f t="shared" si="5"/>
        <v>0.63800000000000001</v>
      </c>
      <c r="F32" s="33">
        <f t="shared" si="0"/>
        <v>900.76</v>
      </c>
      <c r="G32" s="5">
        <f t="shared" si="1"/>
        <v>0.73287002087126429</v>
      </c>
      <c r="H32" s="33">
        <f t="shared" si="2"/>
        <v>1101.18</v>
      </c>
      <c r="I32" s="33">
        <f t="shared" si="3"/>
        <v>771.57</v>
      </c>
      <c r="J32" s="36">
        <v>818.23</v>
      </c>
      <c r="K32" s="36">
        <v>918.04</v>
      </c>
      <c r="L32" s="36">
        <v>911.55</v>
      </c>
      <c r="M32" s="36">
        <v>1101.18</v>
      </c>
      <c r="N32" s="36">
        <v>771.57</v>
      </c>
      <c r="O32" s="36">
        <v>883.99</v>
      </c>
    </row>
    <row r="33" spans="1:15" x14ac:dyDescent="0.25">
      <c r="A33" s="4">
        <v>66984</v>
      </c>
      <c r="B33" s="4" t="s">
        <v>1</v>
      </c>
      <c r="C33" s="29">
        <v>660.14</v>
      </c>
      <c r="D33" s="30">
        <v>1033.22532</v>
      </c>
      <c r="E33" s="47">
        <f t="shared" si="5"/>
        <v>0.63800000000000001</v>
      </c>
      <c r="F33" s="34">
        <f t="shared" si="0"/>
        <v>900.76</v>
      </c>
      <c r="G33" s="3">
        <f t="shared" si="1"/>
        <v>0.73287002087126429</v>
      </c>
      <c r="H33" s="34">
        <f t="shared" si="2"/>
        <v>1101.18</v>
      </c>
      <c r="I33" s="34">
        <f t="shared" si="3"/>
        <v>771.57</v>
      </c>
      <c r="J33" s="38">
        <v>818.23</v>
      </c>
      <c r="K33" s="38">
        <v>918.04</v>
      </c>
      <c r="L33" s="38">
        <v>911.55</v>
      </c>
      <c r="M33" s="38">
        <v>1101.18</v>
      </c>
      <c r="N33" s="38">
        <v>771.57</v>
      </c>
      <c r="O33" s="38">
        <v>883.99</v>
      </c>
    </row>
    <row r="34" spans="1:15" s="2" customFormat="1" x14ac:dyDescent="0.25">
      <c r="A34" s="55" t="s">
        <v>0</v>
      </c>
      <c r="B34" s="56"/>
      <c r="C34" s="31">
        <f t="shared" ref="C34:O34" si="6">AVERAGE(C9:C33)</f>
        <v>2833.9352000000003</v>
      </c>
      <c r="D34" s="32">
        <f t="shared" si="6"/>
        <v>4556.1235900000001</v>
      </c>
      <c r="E34" s="48">
        <f>AVERAGE(E9:E33)</f>
        <v>0.63800000000000001</v>
      </c>
      <c r="F34" s="35">
        <f t="shared" si="6"/>
        <v>2714.3759999999984</v>
      </c>
      <c r="G34" s="28">
        <f t="shared" si="1"/>
        <v>1.0440466611847445</v>
      </c>
      <c r="H34" s="35">
        <f t="shared" si="6"/>
        <v>4719.5516000000007</v>
      </c>
      <c r="I34" s="35">
        <f t="shared" si="6"/>
        <v>919.47400000000027</v>
      </c>
      <c r="J34" s="39">
        <f t="shared" si="6"/>
        <v>543.61000000000013</v>
      </c>
      <c r="K34" s="39">
        <f t="shared" si="6"/>
        <v>3933.4545833333327</v>
      </c>
      <c r="L34" s="39">
        <f t="shared" si="6"/>
        <v>504.18052631578939</v>
      </c>
      <c r="M34" s="39">
        <f t="shared" si="6"/>
        <v>4855.3991666666661</v>
      </c>
      <c r="N34" s="39">
        <f t="shared" si="6"/>
        <v>2660.3779166666668</v>
      </c>
      <c r="O34" s="39">
        <f t="shared" si="6"/>
        <v>2099.710454545454</v>
      </c>
    </row>
    <row r="35" spans="1:15" x14ac:dyDescent="0.25">
      <c r="A35" s="53" t="s">
        <v>53</v>
      </c>
      <c r="B35" s="54"/>
      <c r="C35" s="31"/>
      <c r="D35" s="32"/>
      <c r="E35" s="41"/>
      <c r="F35" s="35"/>
      <c r="G35" s="28"/>
      <c r="H35" s="35"/>
      <c r="I35" s="35"/>
      <c r="J35" s="45">
        <f t="shared" ref="J35:O35" si="7">J34/$D$34</f>
        <v>0.11931414705104611</v>
      </c>
      <c r="K35" s="45">
        <f t="shared" si="7"/>
        <v>0.86333360051221364</v>
      </c>
      <c r="L35" s="45">
        <f t="shared" si="7"/>
        <v>0.11065997582295378</v>
      </c>
      <c r="M35" s="45">
        <f t="shared" si="7"/>
        <v>1.0656864483052062</v>
      </c>
      <c r="N35" s="45">
        <f t="shared" si="7"/>
        <v>0.58391258799603074</v>
      </c>
      <c r="O35" s="45">
        <f t="shared" si="7"/>
        <v>0.46085458681454555</v>
      </c>
    </row>
    <row r="36" spans="1:1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</sheetData>
  <mergeCells count="7">
    <mergeCell ref="A35:B35"/>
    <mergeCell ref="A34:B34"/>
    <mergeCell ref="B7:B8"/>
    <mergeCell ref="A7:A8"/>
    <mergeCell ref="J7:O7"/>
    <mergeCell ref="D7:E7"/>
    <mergeCell ref="F7:I7"/>
  </mergeCells>
  <pageMargins left="0.5" right="0.5" top="0.75" bottom="0.75" header="0.3" footer="0.3"/>
  <pageSetup scale="62" fitToHeight="0" pageOrder="overThenDown" orientation="landscape" r:id="rId1"/>
  <headerFooter>
    <oddFooter>&amp;L&amp;9June 2023&amp;R&amp;9Page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A-1 ASC Table</vt:lpstr>
      <vt:lpstr>'A-1 ASC Table'!Print_Area</vt:lpstr>
      <vt:lpstr>Cover!Print_Area</vt:lpstr>
      <vt:lpstr>'A-1 ASC Table'!Print_Titles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Mikal Moore</dc:creator>
  <cp:lastModifiedBy>Tim Guerrant</cp:lastModifiedBy>
  <cp:lastPrinted>2023-06-28T12:08:40Z</cp:lastPrinted>
  <dcterms:created xsi:type="dcterms:W3CDTF">2023-06-06T16:06:11Z</dcterms:created>
  <dcterms:modified xsi:type="dcterms:W3CDTF">2023-10-06T17:38:28Z</dcterms:modified>
</cp:coreProperties>
</file>